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315" windowHeight="9750" activeTab="1"/>
  </bookViews>
  <sheets>
    <sheet name="Rachunek Zysków i Strat" sheetId="2" r:id="rId1"/>
    <sheet name="Zestawienie zmian funduszu" sheetId="3" r:id="rId2"/>
  </sheets>
  <calcPr calcId="124519"/>
</workbook>
</file>

<file path=xl/calcChain.xml><?xml version="1.0" encoding="utf-8"?>
<calcChain xmlns="http://schemas.openxmlformats.org/spreadsheetml/2006/main">
  <c r="D16" i="2"/>
  <c r="D20"/>
  <c r="D15"/>
  <c r="D19"/>
  <c r="D18"/>
  <c r="D17"/>
  <c r="D29"/>
  <c r="D6"/>
  <c r="C33"/>
  <c r="D33"/>
  <c r="C6"/>
  <c r="D7" i="3"/>
  <c r="C29" i="2"/>
  <c r="D18" i="3"/>
  <c r="C13" i="2"/>
  <c r="C25"/>
  <c r="C38"/>
  <c r="D25"/>
  <c r="D38"/>
  <c r="C18" i="3"/>
  <c r="C7"/>
  <c r="D28" l="1"/>
  <c r="C28"/>
  <c r="C24" i="2"/>
  <c r="C32" s="1"/>
  <c r="C42" s="1"/>
  <c r="C45" s="1"/>
  <c r="C30" i="3" s="1"/>
  <c r="D13" i="2"/>
  <c r="D24" s="1"/>
  <c r="D32" s="1"/>
  <c r="D42" s="1"/>
  <c r="D45" s="1"/>
  <c r="D30" i="3" s="1"/>
  <c r="C31" l="1"/>
  <c r="C29" s="1"/>
  <c r="C33" s="1"/>
  <c r="D31"/>
  <c r="D29" s="1"/>
  <c r="D33" s="1"/>
</calcChain>
</file>

<file path=xl/comments1.xml><?xml version="1.0" encoding="utf-8"?>
<comments xmlns="http://schemas.openxmlformats.org/spreadsheetml/2006/main">
  <authors>
    <author>Piotr Wieczorek</author>
  </authors>
  <commentList>
    <comment ref="A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było Przychody netto ze sprzedaży i zrównane z nimi, w tym: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700</t>
        </r>
      </text>
    </comment>
    <comment ref="A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tutaj było 1. w tym: dotacje zaliczane do przychodów (podmiotowe, przedmiotowe, na pierwsze wyposażenie w środki obrotowe)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490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700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730 i 760 (odpowiednia analityka)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720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400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401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402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403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404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405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409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730 i 760 (odpowiednia analityka)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W planie kont z rozporządzenia nie przewidziano stosownego konta, zatem należy wykazać zgodnie z ZPK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j.w.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było "...ze sprzedaży"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760-761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760 Dotacje celowe na bieżącą działalność (dotyczy samorządowych zakładów budżetowych)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760 (odpowiednia analityka)</t>
        </r>
      </text>
    </comment>
    <comment ref="C3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740 (odpowiednia analityka)</t>
        </r>
      </text>
    </comment>
    <comment ref="C3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761 (z wyłączeniem kosztów związanych ze zbyciem niefinansowych aktywów trwałych)</t>
        </r>
      </text>
    </comment>
    <comment ref="C3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750 (odpowiednia analityka) dotyczy jednostek obsługujących organy wykonawcze</t>
        </r>
      </text>
    </comment>
    <comment ref="C3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750 (odpowiednia analityka)</t>
        </r>
      </text>
    </comment>
    <comment ref="C3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750 (odpowiednia analityka)</t>
        </r>
      </text>
    </comment>
    <comment ref="C4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751 (odpowiednia analityka)</t>
        </r>
      </text>
    </comment>
    <comment ref="C4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751 (odpowiednia analityka)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870 (odpowiednia analityak)</t>
        </r>
      </text>
    </comment>
  </commentList>
</comments>
</file>

<file path=xl/comments2.xml><?xml version="1.0" encoding="utf-8"?>
<comments xmlns="http://schemas.openxmlformats.org/spreadsheetml/2006/main">
  <authors>
    <author>Piotr Wieczorek</author>
  </authors>
  <commentList>
    <comment ref="C8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860 (odpowiednia analityka)</t>
        </r>
      </text>
    </comment>
    <comment ref="C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223, 228, 227</t>
        </r>
      </text>
    </comment>
    <comment ref="A1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było Zrealizowane płatności ze środków europejskich na rzecz jednostki budżetowej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224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740, 810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 i 080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011, 020, 016, 017, 030, 080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odpowiednie konta zespołu 0 i 3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nie ma możliwości wypełniania w aktualnym stanie prawnym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niewykazane w wierszach 1.4.-1.9.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860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222</t>
        </r>
      </text>
    </comment>
    <comment ref="C21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820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740, 810</t>
        </r>
      </text>
    </comment>
    <comment ref="C23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ujemne różnice po aktualizacji</t>
        </r>
      </text>
    </comment>
    <comment ref="C24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011, 080</t>
        </r>
      </text>
    </comment>
    <comment ref="C25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odpowiednie konta zespołu 2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310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inne nie wymienione w wierszu 2.1. - 2.8.</t>
        </r>
      </text>
    </comment>
    <comment ref="A32" authorId="0">
      <text>
        <r>
          <rPr>
            <b/>
            <sz val="9"/>
            <color indexed="81"/>
            <rFont val="Tahoma"/>
            <charset val="1"/>
          </rPr>
          <t>Piotr Wieczorek:</t>
        </r>
        <r>
          <rPr>
            <sz val="9"/>
            <color indexed="81"/>
            <rFont val="Tahoma"/>
            <charset val="1"/>
          </rPr>
          <t xml:space="preserve">
usunięto słowo "samorządowych"</t>
        </r>
      </text>
    </comment>
  </commentList>
</comments>
</file>

<file path=xl/sharedStrings.xml><?xml version="1.0" encoding="utf-8"?>
<sst xmlns="http://schemas.openxmlformats.org/spreadsheetml/2006/main" count="95" uniqueCount="89">
  <si>
    <t>Numer identyfikacyjny REGON</t>
  </si>
  <si>
    <t>Adresat</t>
  </si>
  <si>
    <t>(główny księgowy)</t>
  </si>
  <si>
    <t>(rok, miesiąc, dzień)</t>
  </si>
  <si>
    <t>(kierownik jednostki)</t>
  </si>
  <si>
    <t>Nazwa i adres jednostki sprawozdawczej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</si>
  <si>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</si>
  <si>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</si>
  <si>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</si>
  <si>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</si>
  <si>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</si>
  <si>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</si>
  <si>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</si>
  <si>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</si>
  <si>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</si>
  <si>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</si>
  <si>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</si>
  <si>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</si>
  <si>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</si>
  <si>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</si>
  <si>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</si>
  <si>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</si>
  <si>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</si>
  <si>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</si>
  <si>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</si>
  <si>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</si>
  <si>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</si>
  <si>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</si>
  <si>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</si>
  <si>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</si>
  <si>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 xml:space="preserve">III. Inne </t>
  </si>
  <si>
    <t>H. Koszty finansowe</t>
  </si>
  <si>
    <t>I. Odsetki</t>
  </si>
  <si>
    <t>II. Inne</t>
  </si>
  <si>
    <t>Rachunek zysków i strat jednostki</t>
  </si>
  <si>
    <t>(wariant porównawczy)</t>
  </si>
  <si>
    <t>Stan na koniec roku poprzedniego</t>
  </si>
  <si>
    <t>Stan na koniec roku bieżącego</t>
  </si>
  <si>
    <t>Nazwa i adres              jednostki sprawozdawczej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</si>
  <si>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</si>
  <si>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</si>
  <si>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</si>
  <si>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</si>
  <si>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1.4. Środki na inwestycje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</si>
  <si>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</si>
  <si>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</si>
  <si>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</si>
  <si>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</si>
  <si>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</si>
  <si>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</si>
  <si>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</si>
  <si>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</si>
  <si>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</si>
  <si>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</si>
  <si>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</si>
  <si>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2. strata netto (-)</t>
  </si>
  <si>
    <t>1. zysk netto (+)</t>
  </si>
  <si>
    <t>Zestawienie zmian w funduszu jednostki</t>
  </si>
  <si>
    <t>V. Dotacje na finansowanie działalności podstawowej</t>
  </si>
  <si>
    <t>I. Koszty inwestycji finansowanych ze środków własnych samorządowych zakładów budżetowych i dochodów jednostek budżetowych gromadzonych na wydzielonym rachunku</t>
  </si>
  <si>
    <t>…………………………………...                       Wysłać bez pisma przewodniego</t>
  </si>
  <si>
    <t>1.3. Zrealizowane płatności ze środków europejskich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</si>
  <si>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</si>
  <si>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</si>
  <si>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</si>
  <si>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2. Zmniejszenia funduszu jednostki (z tytułu)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</si>
  <si>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</si>
  <si>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</si>
  <si>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A. Przychody netto z podstawowej działalności operacyjnej</t>
  </si>
  <si>
    <t>VI. Przychody z tytułu dochodów budżetowych</t>
  </si>
  <si>
    <t>C. Zysk (strata) z działalności podstawowej (A-B)</t>
  </si>
  <si>
    <t>II. Pozostałe koszty operacyjne</t>
  </si>
  <si>
    <t xml:space="preserve">Miejski Ośrodek Sportu i Rekreacji </t>
  </si>
  <si>
    <t>w Żywcu34-300 Żywiec ul. Zielona 7</t>
  </si>
  <si>
    <t>Urząd Miejski  34-300 Żywiec ul. Rynek 2</t>
  </si>
  <si>
    <t xml:space="preserve">Miejski Ośrodek Sportu i Rekreacji  </t>
  </si>
  <si>
    <t>34-300 Żywiec ul. Rynek 2</t>
  </si>
  <si>
    <t>Numer identyfikacyjny REGON 002405712</t>
  </si>
  <si>
    <t xml:space="preserve">Urząd Miejski w Żywcu ul.Rynek 2 </t>
  </si>
  <si>
    <t xml:space="preserve">              Wysłać bez pisma przewodniego</t>
  </si>
  <si>
    <t>I. Zysk (strata) brutto(F+G-H)</t>
  </si>
  <si>
    <t>J. Podatek dochodowy</t>
  </si>
  <si>
    <t xml:space="preserve">K Pozostałe obowiązkowe zmniejszenia zysku (zwiększenia straty) </t>
  </si>
  <si>
    <t>L. Zysk (strata) netto (I-J-K)</t>
  </si>
  <si>
    <t>sporządzony na dzień 31.12. 2018 r.</t>
  </si>
  <si>
    <t>sporządzone na dzień  31.12. 2018 r.</t>
  </si>
  <si>
    <t>2.5. Aktualizacja  środków trwałych</t>
  </si>
  <si>
    <t>3.nadwyżka środków obrotowych</t>
  </si>
  <si>
    <t>V. Fundusz (II+,-III)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</si>
</sst>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sz val="10"/>
      <color indexed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2" fontId="3" fillId="0" borderId="1" xfId="0" applyNumberFormat="1" applyFont="1" applyBorder="1"/>
    <xf numFmtId="2" fontId="3" fillId="2" borderId="1" xfId="0" applyNumberFormat="1" applyFont="1" applyFill="1" applyBorder="1"/>
    <xf numFmtId="0" fontId="3" fillId="3" borderId="1" xfId="0" applyFont="1" applyFill="1" applyBorder="1"/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C1" sqref="C1:D1"/>
    </sheetView>
  </sheetViews>
  <sheetFormatPr defaultRowHeight="12.75"/>
  <cols>
    <col min="1" max="1" width="25.42578125" style="3" customWidth="1"/>
    <col min="2" max="2" width="33" style="3" customWidth="1"/>
    <col min="3" max="3" width="15.85546875" style="3" customWidth="1"/>
    <col min="4" max="4" width="16.5703125" style="3" customWidth="1"/>
    <col min="5" max="16384" width="9.140625" style="3"/>
  </cols>
  <sheetData>
    <row r="1" spans="1:5" ht="36" customHeight="1">
      <c r="A1" s="1" t="s">
        <v>5</v>
      </c>
      <c r="B1" s="2" t="s">
        <v>34</v>
      </c>
      <c r="C1" s="29" t="s">
        <v>1</v>
      </c>
      <c r="D1" s="30"/>
    </row>
    <row r="2" spans="1:5">
      <c r="A2" s="4" t="s">
        <v>72</v>
      </c>
      <c r="B2" s="5" t="s">
        <v>35</v>
      </c>
      <c r="C2" s="33" t="s">
        <v>74</v>
      </c>
      <c r="D2" s="34"/>
    </row>
    <row r="3" spans="1:5">
      <c r="A3" s="6" t="s">
        <v>73</v>
      </c>
      <c r="B3" s="5" t="s">
        <v>84</v>
      </c>
      <c r="C3" s="33"/>
      <c r="D3" s="34"/>
    </row>
    <row r="4" spans="1:5" ht="27" customHeight="1">
      <c r="A4" s="7" t="s">
        <v>0</v>
      </c>
      <c r="B4" s="8"/>
      <c r="C4" s="31" t="s">
        <v>79</v>
      </c>
      <c r="D4" s="32"/>
    </row>
    <row r="5" spans="1:5" ht="30.75" customHeight="1">
      <c r="A5" s="35"/>
      <c r="B5" s="36"/>
      <c r="C5" s="9" t="s">
        <v>36</v>
      </c>
      <c r="D5" s="9" t="s">
        <v>37</v>
      </c>
    </row>
    <row r="6" spans="1:5" ht="21.75" customHeight="1">
      <c r="A6" s="43" t="s">
        <v>68</v>
      </c>
      <c r="B6" s="43"/>
      <c r="C6" s="10">
        <f>C7+C8+C9+C10+C11+C12</f>
        <v>2792371.88</v>
      </c>
      <c r="D6" s="20">
        <f>D7+D8+D9+D10+D11+D12</f>
        <v>2968531.0700000003</v>
      </c>
    </row>
    <row r="7" spans="1:5">
      <c r="A7" s="26" t="s">
        <v>6</v>
      </c>
      <c r="B7" s="26"/>
      <c r="C7" s="11">
        <v>846791.05</v>
      </c>
      <c r="D7" s="21">
        <v>1042353.38</v>
      </c>
    </row>
    <row r="8" spans="1:5" ht="25.5" customHeight="1">
      <c r="A8" s="26" t="s">
        <v>7</v>
      </c>
      <c r="B8" s="26"/>
      <c r="C8" s="11">
        <v>16454.98</v>
      </c>
      <c r="D8" s="21">
        <v>1984.85</v>
      </c>
      <c r="E8" s="10"/>
    </row>
    <row r="9" spans="1:5">
      <c r="A9" s="26" t="s">
        <v>8</v>
      </c>
      <c r="B9" s="26"/>
      <c r="C9" s="11"/>
      <c r="D9" s="21"/>
    </row>
    <row r="10" spans="1:5">
      <c r="A10" s="26" t="s">
        <v>9</v>
      </c>
      <c r="B10" s="26"/>
      <c r="C10" s="11">
        <v>424125.85</v>
      </c>
      <c r="D10" s="21">
        <v>359192.84</v>
      </c>
    </row>
    <row r="11" spans="1:5">
      <c r="A11" s="37" t="s">
        <v>58</v>
      </c>
      <c r="B11" s="38"/>
      <c r="C11" s="11">
        <v>1505000</v>
      </c>
      <c r="D11" s="21">
        <v>1565000</v>
      </c>
    </row>
    <row r="12" spans="1:5">
      <c r="A12" s="26" t="s">
        <v>69</v>
      </c>
      <c r="B12" s="26"/>
      <c r="C12" s="11"/>
      <c r="D12" s="21"/>
    </row>
    <row r="13" spans="1:5">
      <c r="A13" s="28" t="s">
        <v>10</v>
      </c>
      <c r="B13" s="28"/>
      <c r="C13" s="10">
        <f>SUM(C14:C23)</f>
        <v>3141513.38</v>
      </c>
      <c r="D13" s="20">
        <f>SUM(D14:D23)</f>
        <v>3454229.19</v>
      </c>
    </row>
    <row r="14" spans="1:5">
      <c r="A14" s="26" t="s">
        <v>11</v>
      </c>
      <c r="B14" s="26"/>
      <c r="C14" s="11">
        <v>293581.17</v>
      </c>
      <c r="D14" s="21">
        <v>302075.36</v>
      </c>
    </row>
    <row r="15" spans="1:5">
      <c r="A15" s="26" t="s">
        <v>12</v>
      </c>
      <c r="B15" s="26"/>
      <c r="C15" s="11">
        <v>643578.47</v>
      </c>
      <c r="D15" s="21">
        <f>682833.61+43999.59</f>
        <v>726833.2</v>
      </c>
    </row>
    <row r="16" spans="1:5">
      <c r="A16" s="26" t="s">
        <v>13</v>
      </c>
      <c r="B16" s="26"/>
      <c r="C16" s="11">
        <v>350625.12</v>
      </c>
      <c r="D16" s="21">
        <f>242596.1+130659.51+175</f>
        <v>373430.61</v>
      </c>
    </row>
    <row r="17" spans="1:4">
      <c r="A17" s="26" t="s">
        <v>14</v>
      </c>
      <c r="B17" s="26"/>
      <c r="C17" s="11">
        <v>140056.42000000001</v>
      </c>
      <c r="D17" s="21">
        <f>153776.92</f>
        <v>153776.92000000001</v>
      </c>
    </row>
    <row r="18" spans="1:4">
      <c r="A18" s="26" t="s">
        <v>15</v>
      </c>
      <c r="B18" s="26"/>
      <c r="C18" s="11">
        <v>1097643.6599999999</v>
      </c>
      <c r="D18" s="21">
        <f>1325152.31</f>
        <v>1325152.31</v>
      </c>
    </row>
    <row r="19" spans="1:4">
      <c r="A19" s="26" t="s">
        <v>16</v>
      </c>
      <c r="B19" s="26"/>
      <c r="C19" s="11">
        <v>245316.36</v>
      </c>
      <c r="D19" s="21">
        <f>271754.11</f>
        <v>271754.11</v>
      </c>
    </row>
    <row r="20" spans="1:4">
      <c r="A20" s="26" t="s">
        <v>17</v>
      </c>
      <c r="B20" s="26"/>
      <c r="C20" s="11">
        <v>75054.14</v>
      </c>
      <c r="D20" s="21">
        <f>26736.52+37960.12</f>
        <v>64696.639999999999</v>
      </c>
    </row>
    <row r="21" spans="1:4">
      <c r="A21" s="26" t="s">
        <v>18</v>
      </c>
      <c r="B21" s="26"/>
      <c r="C21" s="11">
        <v>295658.03999999998</v>
      </c>
      <c r="D21" s="21">
        <v>236510.04</v>
      </c>
    </row>
    <row r="22" spans="1:4">
      <c r="A22" s="26" t="s">
        <v>19</v>
      </c>
      <c r="B22" s="26"/>
      <c r="C22" s="11"/>
      <c r="D22" s="21"/>
    </row>
    <row r="23" spans="1:4">
      <c r="A23" s="26" t="s">
        <v>20</v>
      </c>
      <c r="B23" s="26"/>
      <c r="C23" s="11"/>
      <c r="D23" s="21"/>
    </row>
    <row r="24" spans="1:4">
      <c r="A24" s="28" t="s">
        <v>70</v>
      </c>
      <c r="B24" s="28"/>
      <c r="C24" s="10">
        <f>C6-C13</f>
        <v>-349141.5</v>
      </c>
      <c r="D24" s="20">
        <f>D6-D13</f>
        <v>-485698.11999999965</v>
      </c>
    </row>
    <row r="25" spans="1:4">
      <c r="A25" s="28" t="s">
        <v>21</v>
      </c>
      <c r="B25" s="28"/>
      <c r="C25" s="10">
        <f>SUM(C26:C28)</f>
        <v>537565.18999999994</v>
      </c>
      <c r="D25" s="20">
        <f>SUM(D26:D28)</f>
        <v>489162.04</v>
      </c>
    </row>
    <row r="26" spans="1:4">
      <c r="A26" s="26" t="s">
        <v>22</v>
      </c>
      <c r="B26" s="26"/>
      <c r="C26" s="11"/>
      <c r="D26" s="21"/>
    </row>
    <row r="27" spans="1:4">
      <c r="A27" s="26" t="s">
        <v>23</v>
      </c>
      <c r="B27" s="26"/>
      <c r="C27" s="11"/>
      <c r="D27" s="21"/>
    </row>
    <row r="28" spans="1:4">
      <c r="A28" s="26" t="s">
        <v>24</v>
      </c>
      <c r="B28" s="26"/>
      <c r="C28" s="11">
        <v>537565.18999999994</v>
      </c>
      <c r="D28" s="21">
        <v>489162.04</v>
      </c>
    </row>
    <row r="29" spans="1:4">
      <c r="A29" s="28" t="s">
        <v>25</v>
      </c>
      <c r="B29" s="28"/>
      <c r="C29" s="10">
        <f>C30+C31</f>
        <v>186589.57</v>
      </c>
      <c r="D29" s="20">
        <f>D30+D31</f>
        <v>26048.78</v>
      </c>
    </row>
    <row r="30" spans="1:4" ht="25.5" customHeight="1">
      <c r="A30" s="37" t="s">
        <v>59</v>
      </c>
      <c r="B30" s="38"/>
      <c r="C30" s="11">
        <v>121230.54</v>
      </c>
      <c r="D30" s="21"/>
    </row>
    <row r="31" spans="1:4">
      <c r="A31" s="26" t="s">
        <v>71</v>
      </c>
      <c r="B31" s="26"/>
      <c r="C31" s="11">
        <v>65359.03</v>
      </c>
      <c r="D31" s="21">
        <v>26048.78</v>
      </c>
    </row>
    <row r="32" spans="1:4">
      <c r="A32" s="28" t="s">
        <v>26</v>
      </c>
      <c r="B32" s="28"/>
      <c r="C32" s="10">
        <f>C24+C25-C29</f>
        <v>1834.1199999999371</v>
      </c>
      <c r="D32" s="20">
        <f>D24+D25-D29</f>
        <v>-22584.859999999666</v>
      </c>
    </row>
    <row r="33" spans="1:4">
      <c r="A33" s="28" t="s">
        <v>27</v>
      </c>
      <c r="B33" s="28"/>
      <c r="C33" s="10">
        <f>C36+C35+C34</f>
        <v>2829.89</v>
      </c>
      <c r="D33" s="20">
        <f>SUM(D34:D36)</f>
        <v>2347.77</v>
      </c>
    </row>
    <row r="34" spans="1:4">
      <c r="A34" s="26" t="s">
        <v>28</v>
      </c>
      <c r="B34" s="26"/>
      <c r="C34" s="11"/>
      <c r="D34" s="21"/>
    </row>
    <row r="35" spans="1:4">
      <c r="A35" s="26" t="s">
        <v>29</v>
      </c>
      <c r="B35" s="26"/>
      <c r="C35" s="11">
        <v>2829.89</v>
      </c>
      <c r="D35" s="21">
        <v>2347.77</v>
      </c>
    </row>
    <row r="36" spans="1:4">
      <c r="A36" s="26" t="s">
        <v>30</v>
      </c>
      <c r="B36" s="26"/>
      <c r="C36" s="11"/>
      <c r="D36" s="21"/>
    </row>
    <row r="37" spans="1:4">
      <c r="A37" s="41"/>
      <c r="B37" s="42"/>
      <c r="C37" s="11"/>
      <c r="D37" s="21"/>
    </row>
    <row r="38" spans="1:4">
      <c r="A38" s="28" t="s">
        <v>31</v>
      </c>
      <c r="B38" s="28"/>
      <c r="C38" s="10">
        <f>SUM(C40:C41)</f>
        <v>1881.8</v>
      </c>
      <c r="D38" s="20">
        <f>SUM(D40:D41)</f>
        <v>932.28</v>
      </c>
    </row>
    <row r="39" spans="1:4">
      <c r="A39" s="39"/>
      <c r="B39" s="40"/>
      <c r="C39" s="10"/>
      <c r="D39" s="20"/>
    </row>
    <row r="40" spans="1:4">
      <c r="A40" s="26" t="s">
        <v>32</v>
      </c>
      <c r="B40" s="26"/>
      <c r="C40" s="11">
        <v>1881.8</v>
      </c>
      <c r="D40" s="21">
        <v>932.28</v>
      </c>
    </row>
    <row r="41" spans="1:4">
      <c r="A41" s="26" t="s">
        <v>33</v>
      </c>
      <c r="B41" s="26"/>
      <c r="C41" s="11"/>
      <c r="D41" s="21"/>
    </row>
    <row r="42" spans="1:4">
      <c r="A42" s="28" t="s">
        <v>80</v>
      </c>
      <c r="B42" s="28"/>
      <c r="C42" s="22">
        <f>C32+C33-C38</f>
        <v>2782.2099999999364</v>
      </c>
      <c r="D42" s="20">
        <f>D32+D33-D38</f>
        <v>-21169.369999999664</v>
      </c>
    </row>
    <row r="43" spans="1:4">
      <c r="A43" s="28" t="s">
        <v>81</v>
      </c>
      <c r="B43" s="28"/>
      <c r="C43" s="20">
        <v>2497</v>
      </c>
      <c r="D43" s="20">
        <v>2143</v>
      </c>
    </row>
    <row r="44" spans="1:4" ht="27" customHeight="1">
      <c r="A44" s="28" t="s">
        <v>82</v>
      </c>
      <c r="B44" s="28"/>
      <c r="C44" s="11"/>
      <c r="D44" s="21">
        <v>27026.85</v>
      </c>
    </row>
    <row r="45" spans="1:4">
      <c r="A45" s="28" t="s">
        <v>83</v>
      </c>
      <c r="B45" s="28"/>
      <c r="C45" s="10">
        <f>C42-C43-C44</f>
        <v>285.20999999993637</v>
      </c>
      <c r="D45" s="20">
        <f>D42-D43-D44</f>
        <v>-50339.219999999666</v>
      </c>
    </row>
    <row r="46" spans="1:4">
      <c r="A46" s="23"/>
      <c r="B46" s="23"/>
      <c r="C46" s="24"/>
      <c r="D46" s="25"/>
    </row>
    <row r="47" spans="1:4">
      <c r="A47" s="23"/>
      <c r="B47" s="23"/>
      <c r="C47" s="24"/>
      <c r="D47" s="25"/>
    </row>
    <row r="49" spans="1:4">
      <c r="A49" s="12" t="s">
        <v>2</v>
      </c>
      <c r="B49" s="12" t="s">
        <v>3</v>
      </c>
      <c r="C49" s="27" t="s">
        <v>4</v>
      </c>
      <c r="D49" s="27"/>
    </row>
  </sheetData>
  <mergeCells count="45">
    <mergeCell ref="A18:B18"/>
    <mergeCell ref="A19:B19"/>
    <mergeCell ref="A20:B20"/>
    <mergeCell ref="A10:B10"/>
    <mergeCell ref="A12:B12"/>
    <mergeCell ref="A17:B17"/>
    <mergeCell ref="A14:B14"/>
    <mergeCell ref="A15:B15"/>
    <mergeCell ref="A16:B16"/>
    <mergeCell ref="A6:B6"/>
    <mergeCell ref="A7:B7"/>
    <mergeCell ref="A8:B8"/>
    <mergeCell ref="A9:B9"/>
    <mergeCell ref="A13:B13"/>
    <mergeCell ref="A11:B11"/>
    <mergeCell ref="A21:B21"/>
    <mergeCell ref="A22:B22"/>
    <mergeCell ref="A23:B23"/>
    <mergeCell ref="A24:B24"/>
    <mergeCell ref="A29:B29"/>
    <mergeCell ref="A26:B26"/>
    <mergeCell ref="A27:B27"/>
    <mergeCell ref="A43:B43"/>
    <mergeCell ref="A41:B41"/>
    <mergeCell ref="A30:B30"/>
    <mergeCell ref="A39:B39"/>
    <mergeCell ref="A37:B37"/>
    <mergeCell ref="A28:B28"/>
    <mergeCell ref="A38:B38"/>
    <mergeCell ref="A40:B40"/>
    <mergeCell ref="C49:D49"/>
    <mergeCell ref="A45:B45"/>
    <mergeCell ref="A42:B42"/>
    <mergeCell ref="C1:D1"/>
    <mergeCell ref="C4:D4"/>
    <mergeCell ref="C2:D3"/>
    <mergeCell ref="A5:B5"/>
    <mergeCell ref="A44:B44"/>
    <mergeCell ref="A31:B31"/>
    <mergeCell ref="A32:B32"/>
    <mergeCell ref="A33:B33"/>
    <mergeCell ref="A34:B34"/>
    <mergeCell ref="A35:B35"/>
    <mergeCell ref="A36:B36"/>
    <mergeCell ref="A25:B25"/>
  </mergeCells>
  <phoneticPr fontId="0" type="noConversion"/>
  <pageMargins left="0.68" right="0.6" top="0.59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topLeftCell="A11" workbookViewId="0">
      <selection activeCell="D33" sqref="D33"/>
    </sheetView>
  </sheetViews>
  <sheetFormatPr defaultRowHeight="12.75"/>
  <cols>
    <col min="1" max="1" width="26.140625" style="3" customWidth="1"/>
    <col min="2" max="2" width="38" style="3" customWidth="1"/>
    <col min="3" max="3" width="15.85546875" style="3" customWidth="1"/>
    <col min="4" max="4" width="14.85546875" style="3" customWidth="1"/>
    <col min="5" max="16384" width="9.140625" style="3"/>
  </cols>
  <sheetData>
    <row r="1" spans="1:4" ht="25.5">
      <c r="A1" s="14" t="s">
        <v>38</v>
      </c>
      <c r="B1" s="2" t="s">
        <v>57</v>
      </c>
      <c r="C1" s="29" t="s">
        <v>1</v>
      </c>
      <c r="D1" s="30"/>
    </row>
    <row r="2" spans="1:4">
      <c r="A2" s="6" t="s">
        <v>75</v>
      </c>
      <c r="B2" s="5" t="s">
        <v>85</v>
      </c>
      <c r="C2" s="45" t="s">
        <v>78</v>
      </c>
      <c r="D2" s="46"/>
    </row>
    <row r="3" spans="1:4">
      <c r="A3" s="6" t="s">
        <v>76</v>
      </c>
      <c r="B3" s="4"/>
      <c r="C3" s="45"/>
      <c r="D3" s="46"/>
    </row>
    <row r="4" spans="1:4" ht="27.75" customHeight="1">
      <c r="A4" s="7" t="s">
        <v>77</v>
      </c>
      <c r="B4" s="8"/>
      <c r="C4" s="31" t="s">
        <v>60</v>
      </c>
      <c r="D4" s="32"/>
    </row>
    <row r="5" spans="1:4" ht="28.5" customHeight="1">
      <c r="A5" s="35"/>
      <c r="B5" s="36"/>
      <c r="C5" s="9" t="s">
        <v>36</v>
      </c>
      <c r="D5" s="15" t="s">
        <v>37</v>
      </c>
    </row>
    <row r="6" spans="1:4">
      <c r="A6" s="28" t="s">
        <v>39</v>
      </c>
      <c r="B6" s="28"/>
      <c r="C6" s="16">
        <v>7058316.9800000004</v>
      </c>
      <c r="D6" s="16">
        <v>7004409.79</v>
      </c>
    </row>
    <row r="7" spans="1:4">
      <c r="A7" s="26" t="s">
        <v>40</v>
      </c>
      <c r="B7" s="26"/>
      <c r="C7" s="17">
        <f>SUM(C8:C17)</f>
        <v>271753.18999999994</v>
      </c>
      <c r="D7" s="17">
        <f>SUM(D8:D17)</f>
        <v>56923.88</v>
      </c>
    </row>
    <row r="8" spans="1:4">
      <c r="A8" s="26" t="s">
        <v>41</v>
      </c>
      <c r="B8" s="26"/>
      <c r="C8" s="16">
        <v>94122.31</v>
      </c>
      <c r="D8" s="16">
        <v>285.20999999999998</v>
      </c>
    </row>
    <row r="9" spans="1:4">
      <c r="A9" s="26" t="s">
        <v>42</v>
      </c>
      <c r="B9" s="26"/>
      <c r="C9" s="16"/>
    </row>
    <row r="10" spans="1:4" ht="17.25" customHeight="1">
      <c r="A10" s="26" t="s">
        <v>61</v>
      </c>
      <c r="B10" s="26"/>
      <c r="C10" s="16"/>
      <c r="D10" s="16"/>
    </row>
    <row r="11" spans="1:4">
      <c r="A11" s="26" t="s">
        <v>43</v>
      </c>
      <c r="B11" s="26"/>
      <c r="C11" s="16">
        <v>121230.54</v>
      </c>
      <c r="D11" s="16"/>
    </row>
    <row r="12" spans="1:4">
      <c r="A12" s="26" t="s">
        <v>62</v>
      </c>
      <c r="B12" s="26"/>
      <c r="C12" s="16"/>
      <c r="D12" s="16"/>
    </row>
    <row r="13" spans="1:4" ht="26.25" customHeight="1">
      <c r="A13" s="26" t="s">
        <v>63</v>
      </c>
      <c r="B13" s="26"/>
      <c r="C13" s="16">
        <v>0</v>
      </c>
      <c r="D13" s="16">
        <v>56638.67</v>
      </c>
    </row>
    <row r="14" spans="1:4">
      <c r="A14" s="26" t="s">
        <v>64</v>
      </c>
      <c r="B14" s="26"/>
      <c r="C14" s="16"/>
      <c r="D14" s="16"/>
    </row>
    <row r="15" spans="1:4">
      <c r="A15" s="26" t="s">
        <v>44</v>
      </c>
      <c r="B15" s="26"/>
      <c r="C15" s="16"/>
      <c r="D15" s="16"/>
    </row>
    <row r="16" spans="1:4">
      <c r="A16" s="26" t="s">
        <v>45</v>
      </c>
      <c r="B16" s="26"/>
      <c r="C16" s="16"/>
      <c r="D16" s="16"/>
    </row>
    <row r="17" spans="1:4">
      <c r="A17" s="26" t="s">
        <v>46</v>
      </c>
      <c r="B17" s="26"/>
      <c r="C17" s="16">
        <v>56400.34</v>
      </c>
      <c r="D17" s="16"/>
    </row>
    <row r="18" spans="1:4">
      <c r="A18" s="26" t="s">
        <v>65</v>
      </c>
      <c r="B18" s="26"/>
      <c r="C18" s="17">
        <f>SUM(C19:C27)</f>
        <v>325660.38</v>
      </c>
      <c r="D18" s="17">
        <f>SUM(D19:D27)</f>
        <v>270216.15999999997</v>
      </c>
    </row>
    <row r="19" spans="1:4">
      <c r="A19" s="26" t="s">
        <v>47</v>
      </c>
      <c r="B19" s="26"/>
      <c r="C19" s="16"/>
      <c r="D19" s="16"/>
    </row>
    <row r="20" spans="1:4">
      <c r="A20" s="26" t="s">
        <v>48</v>
      </c>
      <c r="B20" s="26"/>
      <c r="C20" s="16"/>
      <c r="D20" s="16"/>
    </row>
    <row r="21" spans="1:4">
      <c r="A21" s="26" t="s">
        <v>49</v>
      </c>
      <c r="B21" s="26"/>
      <c r="C21" s="16">
        <v>56881.5</v>
      </c>
      <c r="D21" s="16">
        <v>6607.48</v>
      </c>
    </row>
    <row r="22" spans="1:4">
      <c r="A22" s="26" t="s">
        <v>50</v>
      </c>
      <c r="B22" s="26"/>
      <c r="C22" s="16"/>
      <c r="D22" s="16"/>
    </row>
    <row r="23" spans="1:4">
      <c r="A23" s="26" t="s">
        <v>86</v>
      </c>
      <c r="B23" s="26"/>
      <c r="C23" s="16"/>
      <c r="D23" s="16"/>
    </row>
    <row r="24" spans="1:4" ht="26.25" customHeight="1">
      <c r="A24" s="26" t="s">
        <v>66</v>
      </c>
      <c r="B24" s="26"/>
      <c r="C24" s="16"/>
      <c r="D24" s="16"/>
    </row>
    <row r="25" spans="1:4">
      <c r="A25" s="26" t="s">
        <v>67</v>
      </c>
      <c r="B25" s="26"/>
      <c r="C25" s="16"/>
      <c r="D25" s="16"/>
    </row>
    <row r="26" spans="1:4">
      <c r="A26" s="26" t="s">
        <v>51</v>
      </c>
      <c r="B26" s="26"/>
      <c r="C26" s="16"/>
      <c r="D26" s="16"/>
    </row>
    <row r="27" spans="1:4">
      <c r="A27" s="26" t="s">
        <v>52</v>
      </c>
      <c r="B27" s="26"/>
      <c r="C27" s="16">
        <v>268778.88</v>
      </c>
      <c r="D27" s="16">
        <v>263608.68</v>
      </c>
    </row>
    <row r="28" spans="1:4">
      <c r="A28" s="28" t="s">
        <v>53</v>
      </c>
      <c r="B28" s="28"/>
      <c r="C28" s="18">
        <f>C6+C7-C18</f>
        <v>7004409.79</v>
      </c>
      <c r="D28" s="18">
        <f>D6+D7-D18</f>
        <v>6791117.5099999998</v>
      </c>
    </row>
    <row r="29" spans="1:4">
      <c r="A29" s="28" t="s">
        <v>54</v>
      </c>
      <c r="B29" s="28"/>
      <c r="C29" s="17">
        <f>SUM(C30:C31)</f>
        <v>285.20999999993637</v>
      </c>
      <c r="D29" s="17">
        <f>SUM(D30:D31)</f>
        <v>-50339.219999999666</v>
      </c>
    </row>
    <row r="30" spans="1:4">
      <c r="A30" s="26" t="s">
        <v>56</v>
      </c>
      <c r="B30" s="26"/>
      <c r="C30" s="18">
        <f>IF('Rachunek Zysków i Strat'!C45&gt;0,'Rachunek Zysków i Strat'!C45," ")</f>
        <v>285.20999999993637</v>
      </c>
      <c r="D30" s="18" t="str">
        <f>IF('Rachunek Zysków i Strat'!D45&gt;0,'Rachunek Zysków i Strat'!D45," ")</f>
        <v xml:space="preserve"> </v>
      </c>
    </row>
    <row r="31" spans="1:4">
      <c r="A31" s="26" t="s">
        <v>55</v>
      </c>
      <c r="B31" s="26"/>
      <c r="C31" s="18" t="str">
        <f>IF('Rachunek Zysków i Strat'!C45&lt;0,'Rachunek Zysków i Strat'!C45," ")</f>
        <v xml:space="preserve"> </v>
      </c>
      <c r="D31" s="18">
        <f>IF('Rachunek Zysków i Strat'!D45&lt;0,'Rachunek Zysków i Strat'!D45," ")</f>
        <v>-50339.219999999666</v>
      </c>
    </row>
    <row r="32" spans="1:4" ht="18" customHeight="1">
      <c r="A32" s="26" t="s">
        <v>87</v>
      </c>
      <c r="B32" s="26"/>
      <c r="C32" s="16">
        <v>6607.48</v>
      </c>
      <c r="D32" s="16"/>
    </row>
    <row r="33" spans="1:4">
      <c r="A33" s="28" t="s">
        <v>88</v>
      </c>
      <c r="B33" s="28"/>
      <c r="C33" s="17">
        <f>C28+(C29-C32)</f>
        <v>6998087.5199999996</v>
      </c>
      <c r="D33" s="17">
        <f>D28+(D29-D32)</f>
        <v>6740778.29</v>
      </c>
    </row>
    <row r="34" spans="1:4">
      <c r="A34" s="44"/>
      <c r="B34" s="44"/>
    </row>
    <row r="35" spans="1:4" s="13" customFormat="1">
      <c r="A35" s="19"/>
      <c r="B35" s="3"/>
      <c r="C35" s="3"/>
      <c r="D35" s="3"/>
    </row>
    <row r="36" spans="1:4">
      <c r="A36" s="12" t="s">
        <v>2</v>
      </c>
      <c r="B36" s="12" t="s">
        <v>3</v>
      </c>
      <c r="C36" s="27" t="s">
        <v>4</v>
      </c>
      <c r="D36" s="27"/>
    </row>
  </sheetData>
  <mergeCells count="34">
    <mergeCell ref="A8:B8"/>
    <mergeCell ref="A9:B9"/>
    <mergeCell ref="C4:D4"/>
    <mergeCell ref="C1:D1"/>
    <mergeCell ref="C2:D3"/>
    <mergeCell ref="A6:B6"/>
    <mergeCell ref="A5:B5"/>
    <mergeCell ref="A7:B7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0:B10"/>
    <mergeCell ref="A11:B11"/>
    <mergeCell ref="A12:B12"/>
    <mergeCell ref="A13:B13"/>
    <mergeCell ref="C36:D36"/>
    <mergeCell ref="A31:B31"/>
    <mergeCell ref="A32:B32"/>
    <mergeCell ref="A33:B33"/>
    <mergeCell ref="A34:B34"/>
    <mergeCell ref="A26:B26"/>
    <mergeCell ref="A27:B27"/>
    <mergeCell ref="A28:B28"/>
    <mergeCell ref="A29:B29"/>
    <mergeCell ref="A30:B30"/>
    <mergeCell ref="A24:B24"/>
    <mergeCell ref="A25:B25"/>
  </mergeCells>
  <phoneticPr fontId="0" type="noConversion"/>
  <pageMargins left="0.49" right="0.41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Rachunek Zysków i Strat</vt:lpstr>
      <vt:lpstr>Zestawienie zmian funduszu</vt:lpstr>
    </vt:vector>
  </TitlesOfParts>
  <Company>ASPEKT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Wieczorek</dc:creator>
  <cp:lastModifiedBy>Małgorzata Uflant</cp:lastModifiedBy>
  <cp:lastPrinted>2019-04-15T10:23:40Z</cp:lastPrinted>
  <dcterms:created xsi:type="dcterms:W3CDTF">2011-12-13T06:29:05Z</dcterms:created>
  <dcterms:modified xsi:type="dcterms:W3CDTF">2019-04-25T06:37:27Z</dcterms:modified>
</cp:coreProperties>
</file>